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.nowak\Documents\drogi\2023\Likwidacja uskoków na dojazdach do mostów\"/>
    </mc:Choice>
  </mc:AlternateContent>
  <xr:revisionPtr revIDLastSave="0" documentId="8_{5C312C1B-E685-460E-9FF0-F2F9BF740D66}" xr6:coauthVersionLast="47" xr6:coauthVersionMax="47" xr10:uidLastSave="{00000000-0000-0000-0000-000000000000}"/>
  <bookViews>
    <workbookView xWindow="780" yWindow="780" windowWidth="18900" windowHeight="11010" firstSheet="2" activeTab="4" xr2:uid="{ADEC4906-873C-4FDC-917E-8C1592C0624D}"/>
  </bookViews>
  <sheets>
    <sheet name="kosztorys ofertowy - zbiorczy" sheetId="4" r:id="rId1"/>
    <sheet name="kosztorys ofertowy -DP 1744G" sheetId="5" r:id="rId2"/>
    <sheet name="kosztorys ofertowy - DP 1740G" sheetId="6" r:id="rId3"/>
    <sheet name="kosztorys ofertowy - DP 2509G" sheetId="7" r:id="rId4"/>
    <sheet name="kosztorys ofertowy - DP 2505G" sheetId="8" r:id="rId5"/>
  </sheets>
  <definedNames>
    <definedName name="_xlnm.Print_Area" localSheetId="2">'kosztorys ofertowy - DP 1740G'!$A$1:$G$14</definedName>
    <definedName name="_xlnm.Print_Area" localSheetId="4">'kosztorys ofertowy - DP 2505G'!$A$1:$G$13</definedName>
    <definedName name="_xlnm.Print_Area" localSheetId="3">'kosztorys ofertowy - DP 2509G'!$A$1:$G$14</definedName>
    <definedName name="_xlnm.Print_Area" localSheetId="0">'kosztorys ofertowy - zbiorczy'!$A$1:$G$12</definedName>
    <definedName name="_xlnm.Print_Area" localSheetId="1">'kosztorys ofertowy -DP 1744G'!$A$1:$G$16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E9" i="8"/>
  <c r="G9" i="8" s="1"/>
  <c r="E8" i="8"/>
  <c r="G8" i="8" s="1"/>
  <c r="E7" i="8"/>
  <c r="G7" i="8" s="1"/>
  <c r="E6" i="8"/>
  <c r="G6" i="8" s="1"/>
  <c r="G5" i="8"/>
  <c r="G11" i="7"/>
  <c r="G10" i="7"/>
  <c r="E9" i="7"/>
  <c r="G9" i="7" s="1"/>
  <c r="G8" i="7"/>
  <c r="E7" i="7"/>
  <c r="G7" i="7" s="1"/>
  <c r="G6" i="7"/>
  <c r="G5" i="7"/>
  <c r="G11" i="6"/>
  <c r="G10" i="6"/>
  <c r="E8" i="6"/>
  <c r="E9" i="6" s="1"/>
  <c r="G9" i="6" s="1"/>
  <c r="E6" i="6"/>
  <c r="G6" i="6" s="1"/>
  <c r="E5" i="6"/>
  <c r="G5" i="6" s="1"/>
  <c r="G11" i="5"/>
  <c r="G10" i="5"/>
  <c r="E8" i="5"/>
  <c r="G8" i="5" s="1"/>
  <c r="E7" i="5"/>
  <c r="G7" i="5" s="1"/>
  <c r="E6" i="5"/>
  <c r="G6" i="5" s="1"/>
  <c r="E5" i="5"/>
  <c r="G5" i="5" s="1"/>
  <c r="G10" i="8" l="1"/>
  <c r="C9" i="4" s="1"/>
  <c r="D9" i="4" s="1"/>
  <c r="C8" i="4"/>
  <c r="D8" i="4" s="1"/>
  <c r="E7" i="6"/>
  <c r="G7" i="6" s="1"/>
  <c r="G8" i="6"/>
  <c r="E9" i="5"/>
  <c r="G9" i="5" s="1"/>
  <c r="G12" i="5"/>
  <c r="G13" i="5" l="1"/>
  <c r="G14" i="5" s="1"/>
  <c r="C6" i="4"/>
  <c r="D6" i="4" s="1"/>
  <c r="G11" i="8"/>
  <c r="G12" i="8" s="1"/>
  <c r="G13" i="7"/>
  <c r="G14" i="7" s="1"/>
  <c r="G12" i="6"/>
  <c r="C7" i="4" s="1"/>
  <c r="D7" i="4" s="1"/>
  <c r="G13" i="6"/>
  <c r="G14" i="6" s="1"/>
  <c r="D10" i="4" l="1"/>
  <c r="C10" i="4"/>
</calcChain>
</file>

<file path=xl/sharedStrings.xml><?xml version="1.0" encoding="utf-8"?>
<sst xmlns="http://schemas.openxmlformats.org/spreadsheetml/2006/main" count="168" uniqueCount="58">
  <si>
    <t>L.p.</t>
  </si>
  <si>
    <t>Opis</t>
  </si>
  <si>
    <t>Obmiar</t>
  </si>
  <si>
    <t>J.m.</t>
  </si>
  <si>
    <t>Ilość</t>
  </si>
  <si>
    <t>1.</t>
  </si>
  <si>
    <t>m2</t>
  </si>
  <si>
    <t>2.</t>
  </si>
  <si>
    <t>3.</t>
  </si>
  <si>
    <t>4.</t>
  </si>
  <si>
    <t>5.</t>
  </si>
  <si>
    <t>Stara Brda DP 1744G km 11+006</t>
  </si>
  <si>
    <t xml:space="preserve">Warstwa wiążąco-wyrównawcza z AC11W w ilości 100,0 kg/m2 </t>
  </si>
  <si>
    <t xml:space="preserve">Mechaniczne oczyszczenie i skropienie emulsją asfaltową na zimno warstwy wiążąco-wyrównawczej; zużycie emulsji 0,5 kg/m2 </t>
  </si>
  <si>
    <t xml:space="preserve">Nawierzchnia z AC8S gr. 3 cm  </t>
  </si>
  <si>
    <t>t</t>
  </si>
  <si>
    <t xml:space="preserve">CENA </t>
  </si>
  <si>
    <t>WARTOŚĆ</t>
  </si>
  <si>
    <t>Frezowanie nawierzchni bitumicznej z wywozem gruzu na odl. do 5 km</t>
  </si>
  <si>
    <t>naw mostu 6*13;  wcinki 3,5*3*2szt</t>
  </si>
  <si>
    <t>Mechaniczne oczyszczenie i skropienie emulsją asfaltową na zimno pudbudowy lub nawierzchni bitumicznej; zużycie emulsji 0,5 kg/m2 - pod wyrównanie</t>
  </si>
  <si>
    <t>przed mostem 3,5*15; za mostem 3,5*12</t>
  </si>
  <si>
    <t>j.wyż. 94,5m2*0,150 t</t>
  </si>
  <si>
    <t>18*3,5; 6*13; 27,5*3,5</t>
  </si>
  <si>
    <t>RAZEM NETTO:</t>
  </si>
  <si>
    <t>PODATEK VAT</t>
  </si>
  <si>
    <t>RAZEM BRUTTO</t>
  </si>
  <si>
    <t>Żołna DP 1740G km 20+251</t>
  </si>
  <si>
    <t>naw mostu 7,3*18;  wcinki 2szt 6*3+5*3</t>
  </si>
  <si>
    <t>przed mostem 9*6,5; za mostem 13*6,5</t>
  </si>
  <si>
    <t>j.wyż. 144,3m2*0,100 t</t>
  </si>
  <si>
    <t>(7,5+6)/2*24+7,3*26+(5+7,5)/2*26</t>
  </si>
  <si>
    <t xml:space="preserve"> Lisewo DP 2505G km 20+653</t>
  </si>
  <si>
    <t>Przechlewko DP 2509G km 7+100</t>
  </si>
  <si>
    <t>6.</t>
  </si>
  <si>
    <t>7.</t>
  </si>
  <si>
    <t>Ścinka poboczy śr. Grub. 10cm z wywozem urobku</t>
  </si>
  <si>
    <t>(24+26+26)*2 strony</t>
  </si>
  <si>
    <t>Uzupełn poboczy kruszywem MKŁSM 0/31,5 szer. 1m</t>
  </si>
  <si>
    <t>(18+13+27,5)*2 strony</t>
  </si>
  <si>
    <t>naw mostu 7*9;  wcinki 2szt 4*3*2szt</t>
  </si>
  <si>
    <t>przed mostem 7*6,5; za mostem 7*9</t>
  </si>
  <si>
    <t>j.wyż. 108,5m2*0,100 t</t>
  </si>
  <si>
    <t>31*4+18*7+15*4</t>
  </si>
  <si>
    <t>(31+18+15)*2 strony</t>
  </si>
  <si>
    <t>7*7+7*8</t>
  </si>
  <si>
    <t>(7*2+7*2)*2szt</t>
  </si>
  <si>
    <t>Wartość netto</t>
  </si>
  <si>
    <t>RAZEM</t>
  </si>
  <si>
    <t>Wartość brutto</t>
  </si>
  <si>
    <t>L.p</t>
  </si>
  <si>
    <t>Most</t>
  </si>
  <si>
    <t xml:space="preserve">  Likwidacja uskoków nawierzchni bitumicznej na dojazdach do mostu</t>
  </si>
  <si>
    <t>Warstwa wiążąco-wyrównawcza z AC11W w ilości 100,0 kg/m2 wraz z oczyszczeniem i skropieniem emulsją</t>
  </si>
  <si>
    <t xml:space="preserve">  Likwidacja uskoków nawierzchni bitumicznej na dojazdach do mostów</t>
  </si>
  <si>
    <t xml:space="preserve"> DP 1744G km 11+006, DP 1740G km 20+251, DP 2509G km 7+100, DP 2505G km 20+653</t>
  </si>
  <si>
    <t>KOSZTORYS OFERTOWY</t>
  </si>
  <si>
    <t>KOSZTORYS OFERTOWY ZBIORCZY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</si>
</sst>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51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2" xfId="0" applyFont="1" applyBorder="1" applyAlignment="1">
      <alignment horizontal="center" vertical="top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4" fontId="11" fillId="2" borderId="2" xfId="0" applyNumberFormat="1" applyFont="1" applyFill="1" applyBorder="1" applyAlignment="1">
      <alignment horizontal="right" vertical="center"/>
    </xf>
    <xf numFmtId="4" fontId="11" fillId="2" borderId="8" xfId="0" applyNumberFormat="1" applyFont="1" applyFill="1" applyBorder="1" applyAlignment="1">
      <alignment horizontal="right" vertical="center"/>
    </xf>
    <xf numFmtId="4" fontId="10" fillId="2" borderId="7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2">
    <cellStyle name="Normalny" xfId="0" builtinId="0"/>
    <cellStyle name="Normalny 3" xfId="1" xr:uid="{E65D5D51-CD3D-4311-8071-A04A2F9A54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689D-49A9-4E55-A960-931AA337BF83}">
  <sheetPr>
    <pageSetUpPr fitToPage="1"/>
  </sheetPr>
  <dimension ref="A1:G13"/>
  <sheetViews>
    <sheetView zoomScale="93" zoomScaleNormal="93" workbookViewId="0">
      <selection activeCell="D21" sqref="D21"/>
    </sheetView>
  </sheetViews>
  <sheetFormatPr defaultRowHeight="15" x14ac:dyDescent="0.25"/>
  <cols>
    <col min="1" max="1" width="5.5703125" customWidth="1"/>
    <col min="2" max="2" width="35.85546875" customWidth="1"/>
    <col min="3" max="3" width="32.5703125" customWidth="1"/>
    <col min="4" max="4" width="5" customWidth="1"/>
    <col min="7" max="7" width="2.85546875" customWidth="1"/>
  </cols>
  <sheetData>
    <row r="1" spans="1:7" ht="23.25" x14ac:dyDescent="0.35">
      <c r="A1" s="41" t="s">
        <v>57</v>
      </c>
      <c r="B1" s="41"/>
      <c r="C1" s="41"/>
      <c r="D1" s="41"/>
      <c r="E1" s="41"/>
      <c r="F1" s="41"/>
      <c r="G1" s="41"/>
    </row>
    <row r="2" spans="1:7" ht="18" customHeight="1" x14ac:dyDescent="0.3">
      <c r="A2" s="44" t="s">
        <v>54</v>
      </c>
      <c r="B2" s="45"/>
      <c r="C2" s="45"/>
      <c r="D2" s="45"/>
      <c r="E2" s="45"/>
      <c r="F2" s="45"/>
      <c r="G2" s="46"/>
    </row>
    <row r="3" spans="1:7" ht="20.25" customHeight="1" x14ac:dyDescent="0.25">
      <c r="A3" s="47" t="s">
        <v>55</v>
      </c>
      <c r="B3" s="48"/>
      <c r="C3" s="48"/>
      <c r="D3" s="48"/>
      <c r="E3" s="48"/>
      <c r="F3" s="48"/>
      <c r="G3" s="49"/>
    </row>
    <row r="4" spans="1:7" x14ac:dyDescent="0.25">
      <c r="A4" s="3"/>
      <c r="E4" s="4"/>
    </row>
    <row r="5" spans="1:7" ht="18.75" x14ac:dyDescent="0.3">
      <c r="A5" s="30" t="s">
        <v>50</v>
      </c>
      <c r="B5" s="30" t="s">
        <v>51</v>
      </c>
      <c r="C5" s="30" t="s">
        <v>47</v>
      </c>
      <c r="D5" s="42" t="s">
        <v>49</v>
      </c>
      <c r="E5" s="42"/>
      <c r="F5" s="42"/>
      <c r="G5" s="42"/>
    </row>
    <row r="6" spans="1:7" x14ac:dyDescent="0.25">
      <c r="A6" s="27">
        <v>1</v>
      </c>
      <c r="B6" s="28" t="s">
        <v>11</v>
      </c>
      <c r="C6" s="38">
        <f>'kosztorys ofertowy -DP 1744G'!G12</f>
        <v>0</v>
      </c>
      <c r="D6" s="43">
        <f>C6*1.23</f>
        <v>0</v>
      </c>
      <c r="E6" s="43"/>
      <c r="F6" s="43"/>
      <c r="G6" s="43"/>
    </row>
    <row r="7" spans="1:7" x14ac:dyDescent="0.25">
      <c r="A7" s="27">
        <v>2</v>
      </c>
      <c r="B7" s="28" t="s">
        <v>27</v>
      </c>
      <c r="C7" s="38">
        <f>'kosztorys ofertowy - DP 1740G'!G12</f>
        <v>0</v>
      </c>
      <c r="D7" s="43">
        <f t="shared" ref="D7:D9" si="0">C7*1.23</f>
        <v>0</v>
      </c>
      <c r="E7" s="43"/>
      <c r="F7" s="43"/>
      <c r="G7" s="43"/>
    </row>
    <row r="8" spans="1:7" x14ac:dyDescent="0.25">
      <c r="A8" s="29">
        <v>3</v>
      </c>
      <c r="B8" s="28" t="s">
        <v>33</v>
      </c>
      <c r="C8" s="38">
        <f>'kosztorys ofertowy - DP 2509G'!G12</f>
        <v>0</v>
      </c>
      <c r="D8" s="43">
        <f t="shared" si="0"/>
        <v>0</v>
      </c>
      <c r="E8" s="43"/>
      <c r="F8" s="43"/>
      <c r="G8" s="43"/>
    </row>
    <row r="9" spans="1:7" x14ac:dyDescent="0.25">
      <c r="A9" s="27">
        <v>4</v>
      </c>
      <c r="B9" s="28" t="s">
        <v>32</v>
      </c>
      <c r="C9" s="38">
        <f>'kosztorys ofertowy - DP 2505G'!G10</f>
        <v>0</v>
      </c>
      <c r="D9" s="43">
        <f t="shared" si="0"/>
        <v>0</v>
      </c>
      <c r="E9" s="43"/>
      <c r="F9" s="43"/>
      <c r="G9" s="43"/>
    </row>
    <row r="10" spans="1:7" ht="18.75" x14ac:dyDescent="0.3">
      <c r="A10" s="28"/>
      <c r="B10" s="31" t="s">
        <v>48</v>
      </c>
      <c r="C10" s="39">
        <f>SUM(C6:C9)</f>
        <v>0</v>
      </c>
      <c r="D10" s="40">
        <f>SUM(D6:D9)</f>
        <v>0</v>
      </c>
      <c r="E10" s="40"/>
      <c r="F10" s="40"/>
      <c r="G10" s="40"/>
    </row>
    <row r="11" spans="1:7" x14ac:dyDescent="0.25">
      <c r="E11" s="4"/>
    </row>
    <row r="12" spans="1:7" x14ac:dyDescent="0.25">
      <c r="E12" s="4"/>
    </row>
    <row r="13" spans="1:7" x14ac:dyDescent="0.25">
      <c r="C13" s="4"/>
      <c r="E13" s="4"/>
    </row>
  </sheetData>
  <mergeCells count="9">
    <mergeCell ref="D10:G10"/>
    <mergeCell ref="A1:G1"/>
    <mergeCell ref="D5:G5"/>
    <mergeCell ref="D6:G6"/>
    <mergeCell ref="A2:G2"/>
    <mergeCell ref="A3:G3"/>
    <mergeCell ref="D7:G7"/>
    <mergeCell ref="D8:G8"/>
    <mergeCell ref="D9:G9"/>
  </mergeCells>
  <printOptions horizontalCentered="1"/>
  <pageMargins left="0.11811023622047245" right="0.11811023622047245" top="0.35433070866141736" bottom="0.35433070866141736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D532-2D05-4FDE-BD48-8A03C2D0761C}">
  <sheetPr>
    <pageSetUpPr fitToPage="1"/>
  </sheetPr>
  <dimension ref="A1:G17"/>
  <sheetViews>
    <sheetView zoomScale="93" zoomScaleNormal="93" workbookViewId="0">
      <selection activeCell="G5" sqref="G5:G14"/>
    </sheetView>
  </sheetViews>
  <sheetFormatPr defaultRowHeight="15" x14ac:dyDescent="0.25"/>
  <cols>
    <col min="1" max="1" width="5.5703125" customWidth="1"/>
    <col min="2" max="2" width="50.5703125" customWidth="1"/>
    <col min="3" max="3" width="27" customWidth="1"/>
    <col min="4" max="4" width="5" customWidth="1"/>
    <col min="7" max="7" width="11.42578125" customWidth="1"/>
  </cols>
  <sheetData>
    <row r="1" spans="1:7" ht="23.25" x14ac:dyDescent="0.35">
      <c r="A1" s="41" t="s">
        <v>56</v>
      </c>
      <c r="B1" s="41"/>
      <c r="C1" s="41"/>
      <c r="D1" s="41"/>
      <c r="E1" s="41"/>
      <c r="F1" s="41"/>
      <c r="G1" s="41"/>
    </row>
    <row r="2" spans="1:7" ht="18" customHeight="1" x14ac:dyDescent="0.3">
      <c r="A2" s="44" t="s">
        <v>52</v>
      </c>
      <c r="B2" s="45"/>
      <c r="C2" s="45"/>
      <c r="D2" s="45"/>
      <c r="E2" s="45"/>
      <c r="F2" s="45"/>
      <c r="G2" s="46"/>
    </row>
    <row r="3" spans="1:7" ht="20.25" customHeight="1" x14ac:dyDescent="0.25">
      <c r="A3" s="47" t="s">
        <v>11</v>
      </c>
      <c r="B3" s="48"/>
      <c r="C3" s="48"/>
      <c r="D3" s="48"/>
      <c r="E3" s="48"/>
      <c r="F3" s="48"/>
      <c r="G3" s="49"/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16</v>
      </c>
      <c r="G4" s="1" t="s">
        <v>17</v>
      </c>
    </row>
    <row r="5" spans="1:7" ht="30" x14ac:dyDescent="0.25">
      <c r="A5" s="5" t="s">
        <v>5</v>
      </c>
      <c r="B5" s="6" t="s">
        <v>18</v>
      </c>
      <c r="C5" s="19" t="s">
        <v>19</v>
      </c>
      <c r="D5" s="7" t="s">
        <v>6</v>
      </c>
      <c r="E5" s="13">
        <f>6*13+3.5*3*2</f>
        <v>99</v>
      </c>
      <c r="F5" s="7"/>
      <c r="G5" s="32">
        <f>E5*F5</f>
        <v>0</v>
      </c>
    </row>
    <row r="6" spans="1:7" ht="42.75" customHeight="1" x14ac:dyDescent="0.25">
      <c r="A6" s="5" t="s">
        <v>7</v>
      </c>
      <c r="B6" s="8" t="s">
        <v>20</v>
      </c>
      <c r="C6" s="20" t="s">
        <v>21</v>
      </c>
      <c r="D6" s="7" t="s">
        <v>6</v>
      </c>
      <c r="E6" s="15">
        <f>3.5*15+3.5*12</f>
        <v>94.5</v>
      </c>
      <c r="F6" s="9"/>
      <c r="G6" s="32">
        <f t="shared" ref="G6:G11" si="0">E6*F6</f>
        <v>0</v>
      </c>
    </row>
    <row r="7" spans="1:7" ht="45" x14ac:dyDescent="0.25">
      <c r="A7" s="10" t="s">
        <v>8</v>
      </c>
      <c r="B7" s="8" t="s">
        <v>53</v>
      </c>
      <c r="C7" s="21" t="s">
        <v>22</v>
      </c>
      <c r="D7" s="14" t="s">
        <v>15</v>
      </c>
      <c r="E7" s="15">
        <f>94.5*0.15</f>
        <v>14.174999999999999</v>
      </c>
      <c r="F7" s="9"/>
      <c r="G7" s="32">
        <f t="shared" si="0"/>
        <v>0</v>
      </c>
    </row>
    <row r="8" spans="1:7" ht="44.25" customHeight="1" x14ac:dyDescent="0.25">
      <c r="A8" s="10" t="s">
        <v>9</v>
      </c>
      <c r="B8" s="8" t="s">
        <v>13</v>
      </c>
      <c r="C8" s="21" t="s">
        <v>23</v>
      </c>
      <c r="D8" s="14" t="s">
        <v>6</v>
      </c>
      <c r="E8" s="15">
        <f>18*3.5+6*13+27.5*3.5</f>
        <v>237.25</v>
      </c>
      <c r="F8" s="9"/>
      <c r="G8" s="32">
        <f t="shared" si="0"/>
        <v>0</v>
      </c>
    </row>
    <row r="9" spans="1:7" ht="19.899999999999999" customHeight="1" x14ac:dyDescent="0.25">
      <c r="A9" s="10" t="s">
        <v>10</v>
      </c>
      <c r="B9" s="8" t="s">
        <v>14</v>
      </c>
      <c r="C9" s="21" t="s">
        <v>23</v>
      </c>
      <c r="D9" s="16" t="s">
        <v>6</v>
      </c>
      <c r="E9" s="17">
        <f>E8</f>
        <v>237.25</v>
      </c>
      <c r="F9" s="18"/>
      <c r="G9" s="33">
        <f t="shared" si="0"/>
        <v>0</v>
      </c>
    </row>
    <row r="10" spans="1:7" ht="21" customHeight="1" x14ac:dyDescent="0.25">
      <c r="A10" s="10" t="s">
        <v>34</v>
      </c>
      <c r="B10" s="20" t="s">
        <v>36</v>
      </c>
      <c r="C10" s="21" t="s">
        <v>39</v>
      </c>
      <c r="D10" s="22" t="s">
        <v>6</v>
      </c>
      <c r="E10" s="13">
        <v>117</v>
      </c>
      <c r="F10" s="9"/>
      <c r="G10" s="33">
        <f t="shared" si="0"/>
        <v>0</v>
      </c>
    </row>
    <row r="11" spans="1:7" ht="21.75" customHeight="1" thickBot="1" x14ac:dyDescent="0.3">
      <c r="A11" s="10" t="s">
        <v>35</v>
      </c>
      <c r="B11" s="20" t="s">
        <v>38</v>
      </c>
      <c r="C11" s="21" t="s">
        <v>39</v>
      </c>
      <c r="D11" s="23" t="s">
        <v>6</v>
      </c>
      <c r="E11" s="17">
        <v>117</v>
      </c>
      <c r="F11" s="18"/>
      <c r="G11" s="33">
        <f t="shared" si="0"/>
        <v>0</v>
      </c>
    </row>
    <row r="12" spans="1:7" ht="15.75" thickBot="1" x14ac:dyDescent="0.3">
      <c r="A12" s="11"/>
      <c r="B12" s="12"/>
      <c r="C12" s="12"/>
      <c r="D12" s="50" t="s">
        <v>24</v>
      </c>
      <c r="E12" s="50"/>
      <c r="F12" s="50"/>
      <c r="G12" s="34">
        <f>SUM(G5:G11)</f>
        <v>0</v>
      </c>
    </row>
    <row r="13" spans="1:7" ht="15.75" thickBot="1" x14ac:dyDescent="0.3">
      <c r="A13" s="11"/>
      <c r="B13" s="12"/>
      <c r="C13" s="12"/>
      <c r="D13" s="50" t="s">
        <v>25</v>
      </c>
      <c r="E13" s="50"/>
      <c r="F13" s="50"/>
      <c r="G13" s="34">
        <f>G12*0.23</f>
        <v>0</v>
      </c>
    </row>
    <row r="14" spans="1:7" ht="15.75" thickBot="1" x14ac:dyDescent="0.3">
      <c r="A14" s="11"/>
      <c r="B14" s="12"/>
      <c r="C14" s="12"/>
      <c r="D14" s="50" t="s">
        <v>26</v>
      </c>
      <c r="E14" s="50"/>
      <c r="F14" s="50"/>
      <c r="G14" s="34">
        <f>G12+G13</f>
        <v>0</v>
      </c>
    </row>
    <row r="15" spans="1:7" x14ac:dyDescent="0.25">
      <c r="A15" s="3"/>
      <c r="E15" s="4"/>
    </row>
    <row r="16" spans="1:7" x14ac:dyDescent="0.25">
      <c r="E16" s="4"/>
    </row>
    <row r="17" spans="5:5" x14ac:dyDescent="0.25">
      <c r="E17" s="4"/>
    </row>
  </sheetData>
  <mergeCells count="6">
    <mergeCell ref="D14:F14"/>
    <mergeCell ref="A1:G1"/>
    <mergeCell ref="A2:G2"/>
    <mergeCell ref="A3:G3"/>
    <mergeCell ref="D12:F12"/>
    <mergeCell ref="D13:F13"/>
  </mergeCells>
  <printOptions horizontalCentered="1"/>
  <pageMargins left="0.11811023622047245" right="0.11811023622047245" top="0.35433070866141736" bottom="0.35433070866141736" header="0" footer="0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86A5-D8BE-45E2-9DE2-E6F273F26243}">
  <sheetPr>
    <pageSetUpPr fitToPage="1"/>
  </sheetPr>
  <dimension ref="A1:G14"/>
  <sheetViews>
    <sheetView zoomScale="93" zoomScaleNormal="93" workbookViewId="0">
      <selection activeCell="G5" sqref="G5:G14"/>
    </sheetView>
  </sheetViews>
  <sheetFormatPr defaultRowHeight="15" x14ac:dyDescent="0.25"/>
  <cols>
    <col min="1" max="1" width="5.5703125" customWidth="1"/>
    <col min="2" max="2" width="50.5703125" customWidth="1"/>
    <col min="3" max="3" width="27" customWidth="1"/>
    <col min="4" max="4" width="5" customWidth="1"/>
    <col min="7" max="7" width="11.42578125" customWidth="1"/>
  </cols>
  <sheetData>
    <row r="1" spans="1:7" ht="23.25" x14ac:dyDescent="0.35">
      <c r="A1" s="41" t="s">
        <v>56</v>
      </c>
      <c r="B1" s="41"/>
      <c r="C1" s="41"/>
      <c r="D1" s="41"/>
      <c r="E1" s="41"/>
      <c r="F1" s="41"/>
      <c r="G1" s="41"/>
    </row>
    <row r="2" spans="1:7" ht="18.75" x14ac:dyDescent="0.3">
      <c r="A2" s="44" t="s">
        <v>52</v>
      </c>
      <c r="B2" s="45"/>
      <c r="C2" s="45"/>
      <c r="D2" s="45"/>
      <c r="E2" s="45"/>
      <c r="F2" s="45"/>
      <c r="G2" s="46"/>
    </row>
    <row r="3" spans="1:7" ht="18.75" x14ac:dyDescent="0.25">
      <c r="A3" s="47" t="s">
        <v>27</v>
      </c>
      <c r="B3" s="48"/>
      <c r="C3" s="48"/>
      <c r="D3" s="48"/>
      <c r="E3" s="48"/>
      <c r="F3" s="48"/>
      <c r="G3" s="49"/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16</v>
      </c>
      <c r="G4" s="1" t="s">
        <v>17</v>
      </c>
    </row>
    <row r="5" spans="1:7" ht="30" x14ac:dyDescent="0.25">
      <c r="A5" s="5" t="s">
        <v>5</v>
      </c>
      <c r="B5" s="6" t="s">
        <v>18</v>
      </c>
      <c r="C5" s="19" t="s">
        <v>28</v>
      </c>
      <c r="D5" s="7" t="s">
        <v>6</v>
      </c>
      <c r="E5" s="13">
        <f>7.3*18+6*3+5*3</f>
        <v>164.4</v>
      </c>
      <c r="F5" s="7"/>
      <c r="G5" s="32">
        <f>E5*F5</f>
        <v>0</v>
      </c>
    </row>
    <row r="6" spans="1:7" ht="60" x14ac:dyDescent="0.25">
      <c r="A6" s="5" t="s">
        <v>7</v>
      </c>
      <c r="B6" s="8" t="s">
        <v>20</v>
      </c>
      <c r="C6" s="20" t="s">
        <v>29</v>
      </c>
      <c r="D6" s="7" t="s">
        <v>6</v>
      </c>
      <c r="E6" s="15">
        <f>9*6.5+13*6.6</f>
        <v>144.30000000000001</v>
      </c>
      <c r="F6" s="9"/>
      <c r="G6" s="32">
        <f t="shared" ref="G6:G11" si="0">E6*F6</f>
        <v>0</v>
      </c>
    </row>
    <row r="7" spans="1:7" ht="30" x14ac:dyDescent="0.25">
      <c r="A7" s="10" t="s">
        <v>8</v>
      </c>
      <c r="B7" s="8" t="s">
        <v>12</v>
      </c>
      <c r="C7" s="21" t="s">
        <v>30</v>
      </c>
      <c r="D7" s="14" t="s">
        <v>15</v>
      </c>
      <c r="E7" s="15">
        <f>E6*0.1</f>
        <v>14.430000000000001</v>
      </c>
      <c r="F7" s="9"/>
      <c r="G7" s="32">
        <f t="shared" si="0"/>
        <v>0</v>
      </c>
    </row>
    <row r="8" spans="1:7" ht="45" x14ac:dyDescent="0.25">
      <c r="A8" s="10" t="s">
        <v>9</v>
      </c>
      <c r="B8" s="8" t="s">
        <v>13</v>
      </c>
      <c r="C8" s="21" t="s">
        <v>31</v>
      </c>
      <c r="D8" s="14" t="s">
        <v>6</v>
      </c>
      <c r="E8" s="15">
        <f>(7.5+6)/2*24+7.3*26+(5+7.5)/2*26</f>
        <v>514.29999999999995</v>
      </c>
      <c r="F8" s="9"/>
      <c r="G8" s="32">
        <f t="shared" si="0"/>
        <v>0</v>
      </c>
    </row>
    <row r="9" spans="1:7" x14ac:dyDescent="0.25">
      <c r="A9" s="10" t="s">
        <v>10</v>
      </c>
      <c r="B9" s="8" t="s">
        <v>14</v>
      </c>
      <c r="C9" s="21" t="s">
        <v>23</v>
      </c>
      <c r="D9" s="16" t="s">
        <v>6</v>
      </c>
      <c r="E9" s="17">
        <f>E8</f>
        <v>514.29999999999995</v>
      </c>
      <c r="F9" s="18"/>
      <c r="G9" s="33">
        <f t="shared" si="0"/>
        <v>0</v>
      </c>
    </row>
    <row r="10" spans="1:7" x14ac:dyDescent="0.25">
      <c r="A10" s="10" t="s">
        <v>34</v>
      </c>
      <c r="B10" s="20" t="s">
        <v>36</v>
      </c>
      <c r="C10" s="21" t="s">
        <v>37</v>
      </c>
      <c r="D10" s="22" t="s">
        <v>6</v>
      </c>
      <c r="E10" s="13">
        <v>152</v>
      </c>
      <c r="F10" s="9"/>
      <c r="G10" s="33">
        <f t="shared" si="0"/>
        <v>0</v>
      </c>
    </row>
    <row r="11" spans="1:7" ht="15.75" thickBot="1" x14ac:dyDescent="0.3">
      <c r="A11" s="10" t="s">
        <v>35</v>
      </c>
      <c r="B11" s="20" t="s">
        <v>38</v>
      </c>
      <c r="C11" s="21" t="s">
        <v>37</v>
      </c>
      <c r="D11" s="23" t="s">
        <v>6</v>
      </c>
      <c r="E11" s="17">
        <v>152</v>
      </c>
      <c r="F11" s="18"/>
      <c r="G11" s="33">
        <f t="shared" si="0"/>
        <v>0</v>
      </c>
    </row>
    <row r="12" spans="1:7" ht="15.75" thickBot="1" x14ac:dyDescent="0.3">
      <c r="A12" s="11"/>
      <c r="B12" s="12"/>
      <c r="C12" s="12"/>
      <c r="D12" s="50" t="s">
        <v>24</v>
      </c>
      <c r="E12" s="50"/>
      <c r="F12" s="50"/>
      <c r="G12" s="34">
        <f>SUM(G5:G11)</f>
        <v>0</v>
      </c>
    </row>
    <row r="13" spans="1:7" ht="15.75" thickBot="1" x14ac:dyDescent="0.3">
      <c r="A13" s="11"/>
      <c r="B13" s="12"/>
      <c r="C13" s="12"/>
      <c r="D13" s="50" t="s">
        <v>25</v>
      </c>
      <c r="E13" s="50"/>
      <c r="F13" s="50"/>
      <c r="G13" s="34">
        <f>G12*0.23</f>
        <v>0</v>
      </c>
    </row>
    <row r="14" spans="1:7" ht="15.75" thickBot="1" x14ac:dyDescent="0.3">
      <c r="A14" s="11"/>
      <c r="B14" s="12"/>
      <c r="C14" s="12"/>
      <c r="D14" s="50" t="s">
        <v>26</v>
      </c>
      <c r="E14" s="50"/>
      <c r="F14" s="50"/>
      <c r="G14" s="34">
        <f>G12+G13</f>
        <v>0</v>
      </c>
    </row>
  </sheetData>
  <mergeCells count="6">
    <mergeCell ref="D14:F14"/>
    <mergeCell ref="A1:G1"/>
    <mergeCell ref="A2:G2"/>
    <mergeCell ref="A3:G3"/>
    <mergeCell ref="D12:F12"/>
    <mergeCell ref="D13:F13"/>
  </mergeCells>
  <printOptions horizontalCentered="1"/>
  <pageMargins left="0.11811023622047245" right="0.11811023622047245" top="0.35433070866141736" bottom="0.35433070866141736" header="0" footer="0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798AB-25AC-4C72-81CE-B69DFCEBFCC3}">
  <sheetPr>
    <pageSetUpPr fitToPage="1"/>
  </sheetPr>
  <dimension ref="A1:G14"/>
  <sheetViews>
    <sheetView zoomScale="93" zoomScaleNormal="93" workbookViewId="0">
      <selection activeCell="G5" sqref="G5:G14"/>
    </sheetView>
  </sheetViews>
  <sheetFormatPr defaultRowHeight="15" x14ac:dyDescent="0.25"/>
  <cols>
    <col min="1" max="1" width="5.5703125" customWidth="1"/>
    <col min="2" max="2" width="50.5703125" customWidth="1"/>
    <col min="3" max="3" width="27" customWidth="1"/>
    <col min="4" max="4" width="5" customWidth="1"/>
    <col min="7" max="7" width="11.42578125" customWidth="1"/>
  </cols>
  <sheetData>
    <row r="1" spans="1:7" ht="23.25" x14ac:dyDescent="0.35">
      <c r="A1" s="41" t="s">
        <v>56</v>
      </c>
      <c r="B1" s="41"/>
      <c r="C1" s="41"/>
      <c r="D1" s="41"/>
      <c r="E1" s="41"/>
      <c r="F1" s="41"/>
      <c r="G1" s="41"/>
    </row>
    <row r="2" spans="1:7" ht="18.75" x14ac:dyDescent="0.3">
      <c r="A2" s="44" t="s">
        <v>52</v>
      </c>
      <c r="B2" s="45"/>
      <c r="C2" s="45"/>
      <c r="D2" s="45"/>
      <c r="E2" s="45"/>
      <c r="F2" s="45"/>
      <c r="G2" s="46"/>
    </row>
    <row r="3" spans="1:7" ht="18.75" x14ac:dyDescent="0.25">
      <c r="A3" s="47" t="s">
        <v>33</v>
      </c>
      <c r="B3" s="48"/>
      <c r="C3" s="48"/>
      <c r="D3" s="48"/>
      <c r="E3" s="48"/>
      <c r="F3" s="48"/>
      <c r="G3" s="49"/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16</v>
      </c>
      <c r="G4" s="1" t="s">
        <v>17</v>
      </c>
    </row>
    <row r="5" spans="1:7" ht="30" x14ac:dyDescent="0.25">
      <c r="A5" s="5" t="s">
        <v>5</v>
      </c>
      <c r="B5" s="6" t="s">
        <v>18</v>
      </c>
      <c r="C5" s="21" t="s">
        <v>40</v>
      </c>
      <c r="D5" s="14" t="s">
        <v>6</v>
      </c>
      <c r="E5" s="15">
        <v>87</v>
      </c>
      <c r="F5" s="7"/>
      <c r="G5" s="35">
        <f>E5*F5</f>
        <v>0</v>
      </c>
    </row>
    <row r="6" spans="1:7" ht="60" x14ac:dyDescent="0.25">
      <c r="A6" s="5" t="s">
        <v>7</v>
      </c>
      <c r="B6" s="8" t="s">
        <v>20</v>
      </c>
      <c r="C6" s="20" t="s">
        <v>41</v>
      </c>
      <c r="D6" s="14" t="s">
        <v>6</v>
      </c>
      <c r="E6" s="15">
        <v>108.5</v>
      </c>
      <c r="F6" s="9"/>
      <c r="G6" s="35">
        <f t="shared" ref="G6:G11" si="0">E6*F6</f>
        <v>0</v>
      </c>
    </row>
    <row r="7" spans="1:7" ht="30" x14ac:dyDescent="0.25">
      <c r="A7" s="10" t="s">
        <v>8</v>
      </c>
      <c r="B7" s="8" t="s">
        <v>12</v>
      </c>
      <c r="C7" s="21" t="s">
        <v>42</v>
      </c>
      <c r="D7" s="14" t="s">
        <v>15</v>
      </c>
      <c r="E7" s="15">
        <f>E6*0.1</f>
        <v>10.850000000000001</v>
      </c>
      <c r="F7" s="9"/>
      <c r="G7" s="35">
        <f t="shared" si="0"/>
        <v>0</v>
      </c>
    </row>
    <row r="8" spans="1:7" ht="45" x14ac:dyDescent="0.25">
      <c r="A8" s="10" t="s">
        <v>9</v>
      </c>
      <c r="B8" s="8" t="s">
        <v>13</v>
      </c>
      <c r="C8" s="21" t="s">
        <v>43</v>
      </c>
      <c r="D8" s="14" t="s">
        <v>6</v>
      </c>
      <c r="E8" s="15">
        <v>310</v>
      </c>
      <c r="F8" s="9"/>
      <c r="G8" s="35">
        <f t="shared" si="0"/>
        <v>0</v>
      </c>
    </row>
    <row r="9" spans="1:7" x14ac:dyDescent="0.25">
      <c r="A9" s="10" t="s">
        <v>10</v>
      </c>
      <c r="B9" s="8" t="s">
        <v>14</v>
      </c>
      <c r="C9" s="21" t="s">
        <v>43</v>
      </c>
      <c r="D9" s="24" t="s">
        <v>6</v>
      </c>
      <c r="E9" s="25">
        <f>E8</f>
        <v>310</v>
      </c>
      <c r="F9" s="18"/>
      <c r="G9" s="36">
        <f t="shared" si="0"/>
        <v>0</v>
      </c>
    </row>
    <row r="10" spans="1:7" x14ac:dyDescent="0.25">
      <c r="A10" s="10" t="s">
        <v>34</v>
      </c>
      <c r="B10" s="20" t="s">
        <v>36</v>
      </c>
      <c r="C10" s="21" t="s">
        <v>44</v>
      </c>
      <c r="D10" s="22" t="s">
        <v>6</v>
      </c>
      <c r="E10" s="13">
        <v>128</v>
      </c>
      <c r="F10" s="9"/>
      <c r="G10" s="36">
        <f t="shared" si="0"/>
        <v>0</v>
      </c>
    </row>
    <row r="11" spans="1:7" ht="15.75" thickBot="1" x14ac:dyDescent="0.3">
      <c r="A11" s="10" t="s">
        <v>35</v>
      </c>
      <c r="B11" s="20" t="s">
        <v>38</v>
      </c>
      <c r="C11" s="21" t="s">
        <v>44</v>
      </c>
      <c r="D11" s="23" t="s">
        <v>6</v>
      </c>
      <c r="E11" s="17">
        <v>128</v>
      </c>
      <c r="F11" s="18"/>
      <c r="G11" s="36">
        <f t="shared" si="0"/>
        <v>0</v>
      </c>
    </row>
    <row r="12" spans="1:7" ht="15.75" thickBot="1" x14ac:dyDescent="0.3">
      <c r="A12" s="11"/>
      <c r="B12" s="12"/>
      <c r="C12" s="12"/>
      <c r="D12" s="50" t="s">
        <v>24</v>
      </c>
      <c r="E12" s="50"/>
      <c r="F12" s="50"/>
      <c r="G12" s="37">
        <f>SUM(G5:G11)</f>
        <v>0</v>
      </c>
    </row>
    <row r="13" spans="1:7" ht="15.75" thickBot="1" x14ac:dyDescent="0.3">
      <c r="A13" s="11"/>
      <c r="B13" s="12"/>
      <c r="C13" s="12"/>
      <c r="D13" s="50" t="s">
        <v>25</v>
      </c>
      <c r="E13" s="50"/>
      <c r="F13" s="50"/>
      <c r="G13" s="37">
        <f>G12*0.23</f>
        <v>0</v>
      </c>
    </row>
    <row r="14" spans="1:7" ht="15.75" thickBot="1" x14ac:dyDescent="0.3">
      <c r="A14" s="11"/>
      <c r="B14" s="12"/>
      <c r="C14" s="12"/>
      <c r="D14" s="50" t="s">
        <v>26</v>
      </c>
      <c r="E14" s="50"/>
      <c r="F14" s="50"/>
      <c r="G14" s="37">
        <f>G12+G13</f>
        <v>0</v>
      </c>
    </row>
  </sheetData>
  <mergeCells count="6">
    <mergeCell ref="A1:G1"/>
    <mergeCell ref="A3:G3"/>
    <mergeCell ref="D12:F12"/>
    <mergeCell ref="D13:F13"/>
    <mergeCell ref="D14:F14"/>
    <mergeCell ref="A2:G2"/>
  </mergeCells>
  <printOptions horizontalCentered="1"/>
  <pageMargins left="0.11811023622047245" right="0.11811023622047245" top="0.35433070866141736" bottom="0.35433070866141736" header="0" footer="0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C552-FE41-4275-AEFB-CA6B0DDACA9D}">
  <sheetPr>
    <pageSetUpPr fitToPage="1"/>
  </sheetPr>
  <dimension ref="A1:G14"/>
  <sheetViews>
    <sheetView tabSelected="1" zoomScale="93" zoomScaleNormal="93" workbookViewId="0">
      <selection activeCell="G5" sqref="G5:G12"/>
    </sheetView>
  </sheetViews>
  <sheetFormatPr defaultRowHeight="15" x14ac:dyDescent="0.25"/>
  <cols>
    <col min="1" max="1" width="5.5703125" customWidth="1"/>
    <col min="2" max="2" width="50.5703125" customWidth="1"/>
    <col min="3" max="3" width="27" customWidth="1"/>
    <col min="4" max="4" width="5" customWidth="1"/>
    <col min="7" max="7" width="11.42578125" customWidth="1"/>
  </cols>
  <sheetData>
    <row r="1" spans="1:7" ht="23.25" x14ac:dyDescent="0.35">
      <c r="A1" s="41" t="s">
        <v>56</v>
      </c>
      <c r="B1" s="41"/>
      <c r="C1" s="41"/>
      <c r="D1" s="41"/>
      <c r="E1" s="41"/>
      <c r="F1" s="41"/>
      <c r="G1" s="41"/>
    </row>
    <row r="2" spans="1:7" ht="18.75" x14ac:dyDescent="0.3">
      <c r="A2" s="44" t="s">
        <v>52</v>
      </c>
      <c r="B2" s="45"/>
      <c r="C2" s="45"/>
      <c r="D2" s="45"/>
      <c r="E2" s="45"/>
      <c r="F2" s="45"/>
      <c r="G2" s="46"/>
    </row>
    <row r="3" spans="1:7" ht="18.75" x14ac:dyDescent="0.25">
      <c r="A3" s="47" t="s">
        <v>32</v>
      </c>
      <c r="B3" s="48"/>
      <c r="C3" s="48"/>
      <c r="D3" s="48"/>
      <c r="E3" s="48"/>
      <c r="F3" s="48"/>
      <c r="G3" s="49"/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16</v>
      </c>
      <c r="G4" s="1" t="s">
        <v>17</v>
      </c>
    </row>
    <row r="5" spans="1:7" ht="30" x14ac:dyDescent="0.25">
      <c r="A5" s="5" t="s">
        <v>5</v>
      </c>
      <c r="B5" s="6" t="s">
        <v>18</v>
      </c>
      <c r="C5" s="21" t="s">
        <v>46</v>
      </c>
      <c r="D5" s="14" t="s">
        <v>6</v>
      </c>
      <c r="E5" s="15">
        <v>56</v>
      </c>
      <c r="F5" s="7"/>
      <c r="G5" s="35">
        <f>E5*F5</f>
        <v>0</v>
      </c>
    </row>
    <row r="6" spans="1:7" ht="60" x14ac:dyDescent="0.25">
      <c r="A6" s="5" t="s">
        <v>7</v>
      </c>
      <c r="B6" s="8" t="s">
        <v>20</v>
      </c>
      <c r="C6" s="21" t="s">
        <v>45</v>
      </c>
      <c r="D6" s="14" t="s">
        <v>6</v>
      </c>
      <c r="E6" s="25">
        <f>7*7+7*8</f>
        <v>105</v>
      </c>
      <c r="F6" s="9"/>
      <c r="G6" s="35">
        <f t="shared" ref="G6:G9" si="0">E6*F6</f>
        <v>0</v>
      </c>
    </row>
    <row r="7" spans="1:7" ht="30" x14ac:dyDescent="0.25">
      <c r="A7" s="10" t="s">
        <v>8</v>
      </c>
      <c r="B7" s="8" t="s">
        <v>12</v>
      </c>
      <c r="C7" s="21" t="s">
        <v>45</v>
      </c>
      <c r="D7" s="14" t="s">
        <v>15</v>
      </c>
      <c r="E7" s="15">
        <f>E6*0.1</f>
        <v>10.5</v>
      </c>
      <c r="F7" s="9"/>
      <c r="G7" s="35">
        <f t="shared" si="0"/>
        <v>0</v>
      </c>
    </row>
    <row r="8" spans="1:7" ht="45" x14ac:dyDescent="0.25">
      <c r="A8" s="10" t="s">
        <v>9</v>
      </c>
      <c r="B8" s="8" t="s">
        <v>13</v>
      </c>
      <c r="C8" s="21" t="s">
        <v>45</v>
      </c>
      <c r="D8" s="14" t="s">
        <v>6</v>
      </c>
      <c r="E8" s="25">
        <f>7*7+7*8</f>
        <v>105</v>
      </c>
      <c r="F8" s="9"/>
      <c r="G8" s="35">
        <f t="shared" si="0"/>
        <v>0</v>
      </c>
    </row>
    <row r="9" spans="1:7" ht="15.75" thickBot="1" x14ac:dyDescent="0.3">
      <c r="A9" s="10" t="s">
        <v>10</v>
      </c>
      <c r="B9" s="8" t="s">
        <v>14</v>
      </c>
      <c r="C9" s="21" t="s">
        <v>45</v>
      </c>
      <c r="D9" s="24" t="s">
        <v>6</v>
      </c>
      <c r="E9" s="25">
        <f>7*7+7*8</f>
        <v>105</v>
      </c>
      <c r="F9" s="18"/>
      <c r="G9" s="36">
        <f t="shared" si="0"/>
        <v>0</v>
      </c>
    </row>
    <row r="10" spans="1:7" ht="15.75" thickBot="1" x14ac:dyDescent="0.3">
      <c r="A10" s="11"/>
      <c r="B10" s="12"/>
      <c r="C10" s="26"/>
      <c r="D10" s="50" t="s">
        <v>24</v>
      </c>
      <c r="E10" s="50"/>
      <c r="F10" s="50"/>
      <c r="G10" s="37">
        <f>SUM(G5:G9)</f>
        <v>0</v>
      </c>
    </row>
    <row r="11" spans="1:7" ht="15.75" thickBot="1" x14ac:dyDescent="0.3">
      <c r="A11" s="11"/>
      <c r="B11" s="12"/>
      <c r="C11" s="26"/>
      <c r="D11" s="50" t="s">
        <v>25</v>
      </c>
      <c r="E11" s="50"/>
      <c r="F11" s="50"/>
      <c r="G11" s="37">
        <f>G10*0.23</f>
        <v>0</v>
      </c>
    </row>
    <row r="12" spans="1:7" ht="15.75" thickBot="1" x14ac:dyDescent="0.3">
      <c r="A12" s="11"/>
      <c r="B12" s="12"/>
      <c r="C12" s="26"/>
      <c r="D12" s="50" t="s">
        <v>26</v>
      </c>
      <c r="E12" s="50"/>
      <c r="F12" s="50"/>
      <c r="G12" s="37">
        <f>G10+G11</f>
        <v>0</v>
      </c>
    </row>
    <row r="13" spans="1:7" x14ac:dyDescent="0.25">
      <c r="E13" s="4"/>
    </row>
    <row r="14" spans="1:7" x14ac:dyDescent="0.25">
      <c r="E14" s="4"/>
    </row>
  </sheetData>
  <mergeCells count="6">
    <mergeCell ref="A1:G1"/>
    <mergeCell ref="D10:F10"/>
    <mergeCell ref="D11:F11"/>
    <mergeCell ref="D12:F12"/>
    <mergeCell ref="A2:G2"/>
    <mergeCell ref="A3:G3"/>
  </mergeCells>
  <printOptions horizontalCentered="1"/>
  <pageMargins left="0.11811023622047245" right="0.11811023622047245" top="0.35433070866141736" bottom="0.35433070866141736" header="0" footer="0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kosztorys ofertowy - zbiorczy</vt:lpstr>
      <vt:lpstr>kosztorys ofertowy -DP 1744G</vt:lpstr>
      <vt:lpstr>kosztorys ofertowy - DP 1740G</vt:lpstr>
      <vt:lpstr>kosztorys ofertowy - DP 2509G</vt:lpstr>
      <vt:lpstr>kosztorys ofertowy - DP 2505G</vt:lpstr>
      <vt:lpstr>'kosztorys ofertowy - DP 1740G'!Obszar_wydruku</vt:lpstr>
      <vt:lpstr>'kosztorys ofertowy - DP 2505G'!Obszar_wydruku</vt:lpstr>
      <vt:lpstr>'kosztorys ofertowy - DP 2509G'!Obszar_wydruku</vt:lpstr>
      <vt:lpstr>'kosztorys ofertowy - zbiorczy'!Obszar_wydruku</vt:lpstr>
      <vt:lpstr>'kosztorys ofertowy -DP 1744G'!Obszar_wydruku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</dc:creator>
  <cp:lastModifiedBy>z.nowak@starostwo.lan</cp:lastModifiedBy>
  <cp:lastPrinted>2023-10-09T09:13:47Z</cp:lastPrinted>
  <dcterms:created xsi:type="dcterms:W3CDTF">2020-11-12T12:44:07Z</dcterms:created>
  <dcterms:modified xsi:type="dcterms:W3CDTF">2023-10-18T09:41:32Z</dcterms:modified>
</cp:coreProperties>
</file>